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6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patrickbarry-2/Dropbox (BluB0X)/Sales and Maketing/"/>
    </mc:Choice>
  </mc:AlternateContent>
  <xr:revisionPtr revIDLastSave="0" documentId="13_ncr:1_{9FB2665F-2C83-8041-9509-9F9D60D51EE7}" xr6:coauthVersionLast="34" xr6:coauthVersionMax="34" xr10:uidLastSave="{00000000-0000-0000-0000-000000000000}"/>
  <bookViews>
    <workbookView xWindow="2340" yWindow="3740" windowWidth="34280" windowHeight="28260" xr2:uid="{00000000-000D-0000-FFFF-FFFF00000000}"/>
  </bookViews>
  <sheets>
    <sheet name="Sheet1" sheetId="1" r:id="rId1"/>
  </sheets>
  <definedNames>
    <definedName name="_xlnm._FilterDatabase" localSheetId="0" hidden="1">Sheet1!$A$1:$H$87</definedName>
  </definedNames>
  <calcPr calcId="179017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55" i="1" l="1"/>
  <c r="G71" i="1" l="1"/>
  <c r="H71" i="1"/>
  <c r="G65" i="1"/>
  <c r="H65" i="1"/>
  <c r="G64" i="1"/>
  <c r="G63" i="1"/>
  <c r="H66" i="1"/>
  <c r="H64" i="1"/>
  <c r="F64" i="1"/>
  <c r="F63" i="1"/>
  <c r="H61" i="1"/>
  <c r="C28" i="1"/>
  <c r="H60" i="1" s="1"/>
  <c r="H59" i="1"/>
  <c r="C25" i="1"/>
  <c r="G57" i="1" s="1"/>
  <c r="H57" i="1" s="1"/>
  <c r="G56" i="1"/>
  <c r="H56" i="1" s="1"/>
  <c r="F66" i="1"/>
  <c r="F61" i="1"/>
  <c r="F57" i="1"/>
  <c r="F56" i="1"/>
  <c r="F59" i="1"/>
  <c r="F58" i="1"/>
  <c r="F60" i="1"/>
  <c r="A12" i="1"/>
  <c r="A37" i="1"/>
  <c r="A36" i="1"/>
  <c r="A35" i="1"/>
  <c r="A31" i="1"/>
  <c r="A33" i="1"/>
  <c r="A43" i="1"/>
  <c r="A44" i="1"/>
  <c r="A45" i="1"/>
  <c r="A46" i="1"/>
  <c r="A47" i="1"/>
  <c r="A48" i="1"/>
  <c r="A49" i="1"/>
  <c r="A50" i="1"/>
  <c r="A51" i="1"/>
  <c r="A52" i="1"/>
  <c r="A42" i="1"/>
  <c r="A14" i="1"/>
  <c r="A15" i="1"/>
  <c r="A16" i="1"/>
  <c r="A17" i="1"/>
  <c r="A18" i="1"/>
  <c r="A19" i="1"/>
  <c r="A20" i="1"/>
  <c r="A21" i="1"/>
  <c r="A22" i="1"/>
  <c r="A23" i="1"/>
  <c r="A13" i="1"/>
  <c r="F55" i="1"/>
  <c r="E55" i="1"/>
  <c r="H58" i="1"/>
  <c r="G73" i="1"/>
  <c r="H73" i="1" s="1"/>
  <c r="G68" i="1"/>
  <c r="H68" i="1"/>
  <c r="H62" i="1"/>
  <c r="G74" i="1"/>
  <c r="H74" i="1" s="1"/>
  <c r="F6" i="1"/>
  <c r="G72" i="1"/>
  <c r="H72" i="1" s="1"/>
  <c r="F5" i="1"/>
  <c r="H77" i="1"/>
  <c r="H76" i="1"/>
  <c r="G70" i="1"/>
  <c r="H70" i="1"/>
  <c r="G69" i="1"/>
  <c r="H69" i="1"/>
  <c r="G67" i="1"/>
  <c r="H67" i="1"/>
  <c r="H63" i="1"/>
  <c r="H55" i="1"/>
  <c r="H87" i="1" l="1"/>
  <c r="G6" i="1" s="1"/>
  <c r="H6" i="1" s="1"/>
  <c r="G87" i="1"/>
  <c r="G5" i="1" s="1"/>
  <c r="H5" i="1" s="1"/>
</calcChain>
</file>

<file path=xl/sharedStrings.xml><?xml version="1.0" encoding="utf-8"?>
<sst xmlns="http://schemas.openxmlformats.org/spreadsheetml/2006/main" count="143" uniqueCount="89">
  <si>
    <t>Initial Hardware and Installation Cost</t>
  </si>
  <si>
    <t>Software Upgrades</t>
  </si>
  <si>
    <t>BluB0X - Open Cloud</t>
  </si>
  <si>
    <t>Competitor - Client Server</t>
  </si>
  <si>
    <t>Included</t>
  </si>
  <si>
    <t>Server and Storage Redundancy</t>
  </si>
  <si>
    <t>Multiple Data Centers</t>
  </si>
  <si>
    <t>Cyber Security Protection</t>
  </si>
  <si>
    <t>Point of Comparison</t>
  </si>
  <si>
    <t>Server Backups</t>
  </si>
  <si>
    <t>Additional Recurring Cost</t>
  </si>
  <si>
    <t>People</t>
  </si>
  <si>
    <t>Access Control Server</t>
  </si>
  <si>
    <t>Video Server</t>
  </si>
  <si>
    <t>Email Server</t>
  </si>
  <si>
    <t>Web Server</t>
  </si>
  <si>
    <t>Visitor Server</t>
  </si>
  <si>
    <t>Card Readers</t>
  </si>
  <si>
    <t>Cameras</t>
  </si>
  <si>
    <t>Hardware Maintenance</t>
  </si>
  <si>
    <t>Software Support</t>
  </si>
  <si>
    <t>Alarms</t>
  </si>
  <si>
    <t>Visitors (per month)</t>
  </si>
  <si>
    <t>Elevator Destination Dispatch Server</t>
  </si>
  <si>
    <t>Wireless Lock Server</t>
  </si>
  <si>
    <t>Biometric Server</t>
  </si>
  <si>
    <t>Analytics Server</t>
  </si>
  <si>
    <t>Reporting Server</t>
  </si>
  <si>
    <t>Cost Comparison - BluB0X v. Client Server Solutions</t>
  </si>
  <si>
    <t>Mobile App</t>
  </si>
  <si>
    <t>Mobile Credential</t>
  </si>
  <si>
    <t>Mobile App Cost</t>
  </si>
  <si>
    <t>Police, Fire, EMT System Alert and Connection</t>
  </si>
  <si>
    <t>Multi-Site Administration</t>
  </si>
  <si>
    <t>Not available</t>
  </si>
  <si>
    <t>Cross System Administration</t>
  </si>
  <si>
    <t>Integrated Visitor Management</t>
  </si>
  <si>
    <t>Integrated Video</t>
  </si>
  <si>
    <t>Integrated Intrusion Detection</t>
  </si>
  <si>
    <t>DIY Administration</t>
  </si>
  <si>
    <t>Administration Burden</t>
  </si>
  <si>
    <t>Siloed System Administration Burden</t>
  </si>
  <si>
    <t>Artificial Intelligence</t>
  </si>
  <si>
    <t>Double Layer of System Support</t>
  </si>
  <si>
    <t>Remote Support and Diagnostics</t>
  </si>
  <si>
    <t>Open Hardware</t>
  </si>
  <si>
    <t>Integrated Biometrics</t>
  </si>
  <si>
    <t>Extra</t>
  </si>
  <si>
    <t>Additional One-Time Cost</t>
  </si>
  <si>
    <t>Multiple of Cost for a Client-Server Quasi-Equivalent Solution</t>
  </si>
  <si>
    <t>One-Time</t>
  </si>
  <si>
    <t>BluSKY Licenses</t>
  </si>
  <si>
    <t>Unified System</t>
  </si>
  <si>
    <t>Integrated Power Management</t>
  </si>
  <si>
    <t>Federated(Multi-Site) System Cost</t>
  </si>
  <si>
    <t>Proprietary hardware requires rip &amp; replace</t>
  </si>
  <si>
    <t>API/SDK Cost</t>
  </si>
  <si>
    <t>24/7 Deep Monitoring and Notification</t>
  </si>
  <si>
    <t>24/7 System Health Monitoring and Notification</t>
  </si>
  <si>
    <t>Integrated Destination Dispatch Elevator</t>
  </si>
  <si>
    <t>Annual Recurring</t>
  </si>
  <si>
    <t>Server Replacement Cost/Server/Year</t>
  </si>
  <si>
    <t>Not available/Clumsy</t>
  </si>
  <si>
    <t>Extra/Not available</t>
  </si>
  <si>
    <t>Cyber Security Cost/Person</t>
  </si>
  <si>
    <t>Server Power, Cooling and Maintenance</t>
  </si>
  <si>
    <t>BluBØX</t>
  </si>
  <si>
    <t>Client Server</t>
  </si>
  <si>
    <t>Cost</t>
  </si>
  <si>
    <t>Multiple</t>
  </si>
  <si>
    <t>Real Time Remote Control and Administration from ADAWATAB</t>
  </si>
  <si>
    <t>BluBØX Hardware and Installation Cost</t>
  </si>
  <si>
    <t>Competitor Hardware and Installation Cost</t>
  </si>
  <si>
    <t>Multiple Data Center Cost Factor</t>
  </si>
  <si>
    <t>Server and Storage Redundancy Cost Factor</t>
  </si>
  <si>
    <t>SMS Server</t>
  </si>
  <si>
    <t>Server Replacement (after 5 years)</t>
  </si>
  <si>
    <t>Server Backup Cost/Server/Year</t>
  </si>
  <si>
    <t>Card Reader License</t>
  </si>
  <si>
    <t>Camera License</t>
  </si>
  <si>
    <t>Open RESTful API</t>
  </si>
  <si>
    <t>Power, Cooling and Maintenance Cost/Server/Year</t>
  </si>
  <si>
    <t>Per Server Cost</t>
  </si>
  <si>
    <t>Competitor Software Support Agreement + Labor</t>
  </si>
  <si>
    <t>Security System Definition and Costs:</t>
  </si>
  <si>
    <t xml:space="preserve">Total Server Cost - No Redundancy/No 2nd Data Center </t>
  </si>
  <si>
    <t>Access Control Licenses for Redundancy and Multiple Data Centers</t>
  </si>
  <si>
    <t>Camera Licenses for Redundancy and Multiple Data Centers</t>
  </si>
  <si>
    <t>Custom Email and SMS Notifications and Distribution List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</si>
</sst>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0.0"/>
    <numFmt numFmtId="166" formatCode="_(* #,##0_);_(* \(#,##0\);_(* &quot;-&quot;??_);_(@_)"/>
    <numFmt numFmtId="167" formatCode="_(* #,##0.0_);_(* \(#,##0.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00B0F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54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right" wrapText="1"/>
    </xf>
    <xf numFmtId="0" fontId="0" fillId="0" borderId="0" xfId="0" applyAlignment="1">
      <alignment horizontal="left" wrapText="1"/>
    </xf>
    <xf numFmtId="164" fontId="0" fillId="0" borderId="0" xfId="1" applyNumberFormat="1" applyFont="1" applyAlignment="1">
      <alignment horizontal="right" wrapText="1"/>
    </xf>
    <xf numFmtId="164" fontId="0" fillId="0" borderId="0" xfId="1" applyNumberFormat="1" applyFont="1" applyAlignment="1">
      <alignment wrapText="1"/>
    </xf>
    <xf numFmtId="164" fontId="0" fillId="0" borderId="0" xfId="1" applyNumberFormat="1" applyFont="1" applyAlignment="1">
      <alignment horizontal="left" wrapText="1"/>
    </xf>
    <xf numFmtId="0" fontId="4" fillId="0" borderId="0" xfId="0" applyFont="1" applyAlignment="1">
      <alignment wrapText="1"/>
    </xf>
    <xf numFmtId="0" fontId="0" fillId="0" borderId="1" xfId="0" applyBorder="1" applyAlignment="1">
      <alignment wrapText="1"/>
    </xf>
    <xf numFmtId="0" fontId="2" fillId="0" borderId="0" xfId="0" applyFont="1" applyAlignment="1">
      <alignment wrapText="1"/>
    </xf>
    <xf numFmtId="0" fontId="4" fillId="0" borderId="2" xfId="0" applyFont="1" applyBorder="1" applyAlignment="1">
      <alignment wrapText="1"/>
    </xf>
    <xf numFmtId="0" fontId="4" fillId="0" borderId="2" xfId="0" applyFont="1" applyBorder="1" applyAlignment="1">
      <alignment horizontal="left" wrapText="1"/>
    </xf>
    <xf numFmtId="164" fontId="0" fillId="2" borderId="0" xfId="1" applyNumberFormat="1" applyFont="1" applyFill="1" applyAlignment="1">
      <alignment wrapText="1"/>
    </xf>
    <xf numFmtId="164" fontId="0" fillId="3" borderId="0" xfId="1" applyNumberFormat="1" applyFont="1" applyFill="1" applyAlignment="1">
      <alignment wrapText="1"/>
    </xf>
    <xf numFmtId="9" fontId="0" fillId="3" borderId="0" xfId="2" applyFont="1" applyFill="1" applyAlignment="1">
      <alignment wrapText="1"/>
    </xf>
    <xf numFmtId="164" fontId="4" fillId="0" borderId="0" xfId="1" applyNumberFormat="1" applyFont="1" applyAlignment="1">
      <alignment wrapText="1"/>
    </xf>
    <xf numFmtId="0" fontId="0" fillId="0" borderId="0" xfId="0" applyBorder="1" applyAlignment="1">
      <alignment wrapText="1"/>
    </xf>
    <xf numFmtId="164" fontId="0" fillId="0" borderId="0" xfId="1" applyNumberFormat="1" applyFont="1" applyBorder="1" applyAlignment="1">
      <alignment wrapText="1"/>
    </xf>
    <xf numFmtId="164" fontId="0" fillId="0" borderId="1" xfId="1" applyNumberFormat="1" applyFont="1" applyBorder="1" applyAlignment="1">
      <alignment wrapText="1"/>
    </xf>
    <xf numFmtId="166" fontId="0" fillId="3" borderId="0" xfId="3" applyNumberFormat="1" applyFont="1" applyFill="1" applyAlignment="1">
      <alignment wrapText="1"/>
    </xf>
    <xf numFmtId="166" fontId="2" fillId="0" borderId="0" xfId="3" applyNumberFormat="1" applyFont="1" applyAlignment="1">
      <alignment wrapText="1"/>
    </xf>
    <xf numFmtId="0" fontId="0" fillId="0" borderId="2" xfId="0" applyFont="1" applyBorder="1" applyAlignment="1">
      <alignment wrapText="1"/>
    </xf>
    <xf numFmtId="0" fontId="0" fillId="0" borderId="0" xfId="0" applyFont="1" applyBorder="1" applyAlignment="1">
      <alignment wrapText="1"/>
    </xf>
    <xf numFmtId="166" fontId="0" fillId="0" borderId="0" xfId="3" applyNumberFormat="1" applyFont="1" applyFill="1" applyAlignment="1">
      <alignment wrapText="1"/>
    </xf>
    <xf numFmtId="166" fontId="0" fillId="0" borderId="0" xfId="3" applyNumberFormat="1" applyFont="1" applyFill="1" applyBorder="1" applyAlignment="1">
      <alignment wrapText="1"/>
    </xf>
    <xf numFmtId="166" fontId="2" fillId="0" borderId="0" xfId="3" applyNumberFormat="1" applyFont="1" applyFill="1" applyAlignment="1">
      <alignment wrapText="1"/>
    </xf>
    <xf numFmtId="0" fontId="0" fillId="0" borderId="0" xfId="0" applyFill="1" applyAlignment="1">
      <alignment wrapText="1"/>
    </xf>
    <xf numFmtId="164" fontId="0" fillId="0" borderId="0" xfId="1" applyNumberFormat="1" applyFont="1" applyFill="1" applyAlignment="1">
      <alignment wrapText="1"/>
    </xf>
    <xf numFmtId="9" fontId="0" fillId="0" borderId="0" xfId="2" applyFont="1" applyFill="1" applyAlignment="1">
      <alignment wrapText="1"/>
    </xf>
    <xf numFmtId="0" fontId="0" fillId="0" borderId="0" xfId="0" applyAlignment="1">
      <alignment horizontal="left" wrapText="1"/>
    </xf>
    <xf numFmtId="167" fontId="0" fillId="3" borderId="0" xfId="3" applyNumberFormat="1" applyFont="1" applyFill="1" applyAlignment="1">
      <alignment wrapText="1"/>
    </xf>
    <xf numFmtId="0" fontId="5" fillId="0" borderId="0" xfId="0" applyFont="1" applyAlignment="1">
      <alignment horizontal="left"/>
    </xf>
    <xf numFmtId="0" fontId="4" fillId="0" borderId="4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vertical="center" wrapText="1"/>
    </xf>
    <xf numFmtId="164" fontId="3" fillId="0" borderId="3" xfId="0" applyNumberFormat="1" applyFont="1" applyBorder="1" applyAlignment="1">
      <alignment vertical="center" wrapText="1"/>
    </xf>
    <xf numFmtId="0" fontId="0" fillId="4" borderId="0" xfId="0" applyFill="1" applyAlignment="1">
      <alignment wrapText="1"/>
    </xf>
    <xf numFmtId="0" fontId="0" fillId="4" borderId="1" xfId="0" applyFill="1" applyBorder="1" applyAlignment="1">
      <alignment wrapText="1"/>
    </xf>
    <xf numFmtId="0" fontId="0" fillId="2" borderId="0" xfId="0" applyFill="1" applyBorder="1" applyAlignment="1">
      <alignment wrapText="1"/>
    </xf>
    <xf numFmtId="0" fontId="0" fillId="2" borderId="0" xfId="0" applyFill="1" applyAlignment="1">
      <alignment wrapText="1"/>
    </xf>
    <xf numFmtId="165" fontId="6" fillId="0" borderId="3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166" fontId="0" fillId="3" borderId="0" xfId="3" applyNumberFormat="1" applyFont="1" applyFill="1" applyBorder="1" applyAlignment="1">
      <alignment wrapText="1"/>
    </xf>
    <xf numFmtId="0" fontId="0" fillId="2" borderId="0" xfId="0" applyFill="1" applyAlignment="1">
      <alignment horizontal="left" wrapText="1"/>
    </xf>
    <xf numFmtId="9" fontId="0" fillId="2" borderId="0" xfId="0" applyNumberFormat="1" applyFill="1" applyAlignment="1">
      <alignment horizontal="left" wrapText="1"/>
    </xf>
    <xf numFmtId="6" fontId="0" fillId="2" borderId="0" xfId="0" applyNumberFormat="1" applyFill="1" applyAlignment="1">
      <alignment horizontal="left" wrapText="1"/>
    </xf>
    <xf numFmtId="0" fontId="5" fillId="0" borderId="0" xfId="0" applyFont="1" applyAlignment="1">
      <alignment horizontal="left"/>
    </xf>
    <xf numFmtId="0" fontId="0" fillId="5" borderId="0" xfId="0" applyFill="1" applyAlignment="1">
      <alignment horizontal="left" wrapText="1"/>
    </xf>
    <xf numFmtId="0" fontId="0" fillId="0" borderId="0" xfId="0" applyAlignment="1">
      <alignment horizontal="left" wrapText="1"/>
    </xf>
    <xf numFmtId="0" fontId="4" fillId="0" borderId="2" xfId="0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164" fontId="0" fillId="6" borderId="0" xfId="1" applyNumberFormat="1" applyFont="1" applyFill="1" applyAlignment="1">
      <alignment wrapText="1"/>
    </xf>
  </cellXfs>
  <cellStyles count="8">
    <cellStyle name="Comma" xfId="3" builtinId="3"/>
    <cellStyle name="Currency" xfId="1" builtinId="4"/>
    <cellStyle name="Followed Hyperlink" xfId="5" builtinId="9" hidden="1"/>
    <cellStyle name="Followed Hyperlink" xfId="7" builtinId="9" hidden="1"/>
    <cellStyle name="Hyperlink" xfId="4" builtinId="8" hidden="1"/>
    <cellStyle name="Hyperlink" xfId="6" builtinId="8" hidden="1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H87"/>
  <sheetViews>
    <sheetView tabSelected="1" topLeftCell="A54" zoomScale="200" zoomScaleNormal="200" workbookViewId="0">
      <selection activeCell="B82" sqref="B82:D82"/>
    </sheetView>
  </sheetViews>
  <sheetFormatPr baseColWidth="10" defaultColWidth="8.83203125" defaultRowHeight="15" x14ac:dyDescent="0.2"/>
  <cols>
    <col min="1" max="1" width="2.1640625" bestFit="1" customWidth="1"/>
    <col min="2" max="2" width="42.33203125" style="1" bestFit="1" customWidth="1"/>
    <col min="3" max="3" width="8.6640625" style="1" bestFit="1" customWidth="1"/>
    <col min="4" max="4" width="2.5" style="1" customWidth="1"/>
    <col min="5" max="5" width="18.1640625" style="1" customWidth="1"/>
    <col min="6" max="6" width="21.33203125" style="1" customWidth="1"/>
    <col min="7" max="7" width="18" style="1" customWidth="1"/>
    <col min="8" max="8" width="18" style="2" customWidth="1"/>
    <col min="9" max="9" width="10" customWidth="1"/>
  </cols>
  <sheetData>
    <row r="1" spans="1:8" ht="31" x14ac:dyDescent="0.35">
      <c r="B1" s="48" t="s">
        <v>28</v>
      </c>
      <c r="C1" s="48"/>
      <c r="D1" s="48"/>
      <c r="E1" s="48"/>
      <c r="F1" s="48"/>
      <c r="G1" s="48"/>
      <c r="H1" s="48"/>
    </row>
    <row r="2" spans="1:8" ht="17" customHeight="1" x14ac:dyDescent="0.35">
      <c r="A2">
        <v>1</v>
      </c>
      <c r="B2" s="31"/>
      <c r="C2" s="31"/>
      <c r="D2" s="31"/>
      <c r="E2" s="31"/>
      <c r="F2" s="31"/>
      <c r="G2" s="31"/>
      <c r="H2" s="31"/>
    </row>
    <row r="3" spans="1:8" ht="22" customHeight="1" x14ac:dyDescent="0.35">
      <c r="A3">
        <v>1</v>
      </c>
      <c r="B3" s="31"/>
      <c r="C3" s="31"/>
      <c r="D3" s="31"/>
      <c r="E3" s="32" t="s">
        <v>49</v>
      </c>
      <c r="F3" s="33"/>
      <c r="G3" s="33"/>
      <c r="H3" s="34"/>
    </row>
    <row r="4" spans="1:8" ht="21" customHeight="1" x14ac:dyDescent="0.35">
      <c r="A4">
        <v>1</v>
      </c>
      <c r="B4" s="31"/>
      <c r="C4" s="31"/>
      <c r="D4" s="31"/>
      <c r="E4" s="35" t="s">
        <v>68</v>
      </c>
      <c r="F4" s="35" t="s">
        <v>66</v>
      </c>
      <c r="G4" s="35" t="s">
        <v>67</v>
      </c>
      <c r="H4" s="43" t="s">
        <v>69</v>
      </c>
    </row>
    <row r="5" spans="1:8" ht="22" customHeight="1" x14ac:dyDescent="0.35">
      <c r="A5">
        <v>1</v>
      </c>
      <c r="B5" s="31"/>
      <c r="C5" s="31"/>
      <c r="D5" s="31"/>
      <c r="E5" s="36" t="s">
        <v>50</v>
      </c>
      <c r="F5" s="37">
        <f>E55</f>
        <v>9200</v>
      </c>
      <c r="G5" s="37">
        <f>F55+G87</f>
        <v>63250</v>
      </c>
      <c r="H5" s="42">
        <f>G5/F5</f>
        <v>6.875</v>
      </c>
    </row>
    <row r="6" spans="1:8" ht="22" customHeight="1" x14ac:dyDescent="0.2">
      <c r="A6">
        <v>1</v>
      </c>
      <c r="E6" s="36" t="s">
        <v>60</v>
      </c>
      <c r="F6" s="37">
        <f>C10</f>
        <v>4258</v>
      </c>
      <c r="G6" s="37">
        <f>H87</f>
        <v>30492</v>
      </c>
      <c r="H6" s="42">
        <f>G6/F6</f>
        <v>7.1611085016439642</v>
      </c>
    </row>
    <row r="7" spans="1:8" ht="19" x14ac:dyDescent="0.25">
      <c r="A7">
        <v>1</v>
      </c>
      <c r="B7" s="10" t="s">
        <v>84</v>
      </c>
      <c r="C7" s="21"/>
      <c r="D7" s="22"/>
    </row>
    <row r="8" spans="1:8" hidden="1" x14ac:dyDescent="0.2">
      <c r="B8" s="9"/>
      <c r="C8" s="20"/>
      <c r="D8" s="25"/>
    </row>
    <row r="9" spans="1:8" x14ac:dyDescent="0.2">
      <c r="A9">
        <v>1</v>
      </c>
      <c r="B9" s="1" t="s">
        <v>71</v>
      </c>
      <c r="C9" s="13">
        <v>9200</v>
      </c>
      <c r="D9" s="25"/>
    </row>
    <row r="10" spans="1:8" x14ac:dyDescent="0.2">
      <c r="A10">
        <v>1</v>
      </c>
      <c r="B10" s="1" t="s">
        <v>51</v>
      </c>
      <c r="C10" s="13">
        <v>4258</v>
      </c>
      <c r="D10" s="27"/>
    </row>
    <row r="11" spans="1:8" x14ac:dyDescent="0.2">
      <c r="A11">
        <v>1</v>
      </c>
      <c r="B11" s="1" t="s">
        <v>72</v>
      </c>
      <c r="C11" s="13">
        <v>12000</v>
      </c>
      <c r="D11" s="26"/>
    </row>
    <row r="12" spans="1:8" x14ac:dyDescent="0.2">
      <c r="A12">
        <f t="shared" ref="A12:A23" si="0">IF(C12&gt;0,1,0)</f>
        <v>1</v>
      </c>
      <c r="B12" s="1" t="s">
        <v>83</v>
      </c>
      <c r="C12" s="13">
        <v>2500</v>
      </c>
      <c r="D12" s="27"/>
    </row>
    <row r="13" spans="1:8" x14ac:dyDescent="0.2">
      <c r="A13">
        <f t="shared" si="0"/>
        <v>1</v>
      </c>
      <c r="B13" s="1" t="s">
        <v>12</v>
      </c>
      <c r="C13" s="19">
        <v>1</v>
      </c>
      <c r="D13" s="23"/>
    </row>
    <row r="14" spans="1:8" x14ac:dyDescent="0.2">
      <c r="A14">
        <f t="shared" si="0"/>
        <v>1</v>
      </c>
      <c r="B14" s="1" t="s">
        <v>13</v>
      </c>
      <c r="C14" s="19">
        <v>1</v>
      </c>
      <c r="D14" s="23"/>
    </row>
    <row r="15" spans="1:8" hidden="1" x14ac:dyDescent="0.2">
      <c r="A15">
        <f t="shared" si="0"/>
        <v>0</v>
      </c>
      <c r="B15" s="1" t="s">
        <v>16</v>
      </c>
      <c r="C15" s="19">
        <v>0</v>
      </c>
      <c r="D15" s="23"/>
    </row>
    <row r="16" spans="1:8" hidden="1" x14ac:dyDescent="0.2">
      <c r="A16">
        <f t="shared" si="0"/>
        <v>0</v>
      </c>
      <c r="B16" s="1" t="s">
        <v>23</v>
      </c>
      <c r="C16" s="19">
        <v>0</v>
      </c>
      <c r="D16" s="23"/>
    </row>
    <row r="17" spans="1:4" hidden="1" x14ac:dyDescent="0.2">
      <c r="A17">
        <f t="shared" si="0"/>
        <v>0</v>
      </c>
      <c r="B17" s="1" t="s">
        <v>24</v>
      </c>
      <c r="C17" s="19">
        <v>0</v>
      </c>
      <c r="D17" s="23"/>
    </row>
    <row r="18" spans="1:4" hidden="1" x14ac:dyDescent="0.2">
      <c r="A18">
        <f t="shared" si="0"/>
        <v>0</v>
      </c>
      <c r="B18" s="1" t="s">
        <v>25</v>
      </c>
      <c r="C18" s="19">
        <v>0</v>
      </c>
      <c r="D18" s="23"/>
    </row>
    <row r="19" spans="1:4" hidden="1" x14ac:dyDescent="0.2">
      <c r="A19">
        <f t="shared" si="0"/>
        <v>0</v>
      </c>
      <c r="B19" s="1" t="s">
        <v>26</v>
      </c>
      <c r="C19" s="19">
        <v>0</v>
      </c>
      <c r="D19" s="23"/>
    </row>
    <row r="20" spans="1:4" hidden="1" x14ac:dyDescent="0.2">
      <c r="A20">
        <f t="shared" si="0"/>
        <v>0</v>
      </c>
      <c r="B20" s="1" t="s">
        <v>27</v>
      </c>
      <c r="C20" s="19">
        <v>0</v>
      </c>
      <c r="D20" s="23"/>
    </row>
    <row r="21" spans="1:4" hidden="1" x14ac:dyDescent="0.2">
      <c r="A21">
        <f t="shared" si="0"/>
        <v>0</v>
      </c>
      <c r="B21" s="1" t="s">
        <v>14</v>
      </c>
      <c r="C21" s="19">
        <v>0</v>
      </c>
      <c r="D21" s="23"/>
    </row>
    <row r="22" spans="1:4" hidden="1" x14ac:dyDescent="0.2">
      <c r="A22">
        <f t="shared" si="0"/>
        <v>0</v>
      </c>
      <c r="B22" s="1" t="s">
        <v>75</v>
      </c>
      <c r="C22" s="19">
        <v>0</v>
      </c>
      <c r="D22" s="23"/>
    </row>
    <row r="23" spans="1:4" hidden="1" x14ac:dyDescent="0.2">
      <c r="A23">
        <f t="shared" si="0"/>
        <v>0</v>
      </c>
      <c r="B23" s="16" t="s">
        <v>15</v>
      </c>
      <c r="C23" s="44">
        <v>0</v>
      </c>
      <c r="D23" s="24"/>
    </row>
    <row r="24" spans="1:4" x14ac:dyDescent="0.2">
      <c r="A24">
        <v>1</v>
      </c>
      <c r="B24" s="1" t="s">
        <v>82</v>
      </c>
      <c r="C24" s="13">
        <v>4000</v>
      </c>
      <c r="D24" s="27"/>
    </row>
    <row r="25" spans="1:4" ht="30" x14ac:dyDescent="0.2">
      <c r="A25">
        <v>1</v>
      </c>
      <c r="B25" s="1" t="s">
        <v>85</v>
      </c>
      <c r="C25" s="53">
        <f>SUM(C13:C23)*C24</f>
        <v>8000</v>
      </c>
      <c r="D25" s="27"/>
    </row>
    <row r="26" spans="1:4" hidden="1" x14ac:dyDescent="0.2">
      <c r="A26">
        <v>0</v>
      </c>
      <c r="B26" s="1" t="s">
        <v>74</v>
      </c>
      <c r="C26" s="30">
        <v>1.5</v>
      </c>
      <c r="D26" s="27"/>
    </row>
    <row r="27" spans="1:4" hidden="1" x14ac:dyDescent="0.2">
      <c r="A27">
        <v>0</v>
      </c>
      <c r="B27" s="1" t="s">
        <v>73</v>
      </c>
      <c r="C27" s="30">
        <v>1.5</v>
      </c>
      <c r="D27" s="27"/>
    </row>
    <row r="28" spans="1:4" hidden="1" x14ac:dyDescent="0.2">
      <c r="A28">
        <v>0</v>
      </c>
      <c r="B28" s="1" t="s">
        <v>61</v>
      </c>
      <c r="C28" s="13">
        <f>0.2*C24</f>
        <v>800</v>
      </c>
      <c r="D28" s="27"/>
    </row>
    <row r="29" spans="1:4" hidden="1" x14ac:dyDescent="0.2">
      <c r="A29">
        <v>0</v>
      </c>
      <c r="B29" s="1" t="s">
        <v>81</v>
      </c>
      <c r="C29" s="13">
        <v>900</v>
      </c>
      <c r="D29" s="27"/>
    </row>
    <row r="30" spans="1:4" hidden="1" x14ac:dyDescent="0.2">
      <c r="A30">
        <v>0</v>
      </c>
      <c r="B30" s="1" t="s">
        <v>77</v>
      </c>
      <c r="C30" s="13">
        <v>200</v>
      </c>
      <c r="D30" s="27"/>
    </row>
    <row r="31" spans="1:4" x14ac:dyDescent="0.2">
      <c r="A31">
        <f>IF(C31&gt;0,1,0)</f>
        <v>1</v>
      </c>
      <c r="B31" s="1" t="s">
        <v>17</v>
      </c>
      <c r="C31" s="19">
        <v>13</v>
      </c>
      <c r="D31" s="23"/>
    </row>
    <row r="32" spans="1:4" hidden="1" x14ac:dyDescent="0.2">
      <c r="A32">
        <v>0</v>
      </c>
      <c r="B32" s="1" t="s">
        <v>78</v>
      </c>
      <c r="C32" s="13">
        <v>50</v>
      </c>
      <c r="D32" s="23"/>
    </row>
    <row r="33" spans="1:4" x14ac:dyDescent="0.2">
      <c r="A33">
        <f>IF(C33&gt;0,1,0)</f>
        <v>1</v>
      </c>
      <c r="B33" s="1" t="s">
        <v>18</v>
      </c>
      <c r="C33" s="19">
        <v>5</v>
      </c>
      <c r="D33" s="23"/>
    </row>
    <row r="34" spans="1:4" hidden="1" x14ac:dyDescent="0.2">
      <c r="A34">
        <v>0</v>
      </c>
      <c r="B34" s="1" t="s">
        <v>79</v>
      </c>
      <c r="C34" s="13">
        <v>300</v>
      </c>
      <c r="D34" s="23"/>
    </row>
    <row r="35" spans="1:4" x14ac:dyDescent="0.2">
      <c r="A35">
        <f>IF(C35&gt;0,1,0)</f>
        <v>1</v>
      </c>
      <c r="B35" s="1" t="s">
        <v>21</v>
      </c>
      <c r="C35" s="19">
        <v>13</v>
      </c>
      <c r="D35" s="23"/>
    </row>
    <row r="36" spans="1:4" hidden="1" x14ac:dyDescent="0.2">
      <c r="A36">
        <f>IF(C36&gt;0,1,0)</f>
        <v>0</v>
      </c>
      <c r="B36" s="1" t="s">
        <v>22</v>
      </c>
      <c r="C36" s="19">
        <v>0</v>
      </c>
      <c r="D36" s="23"/>
    </row>
    <row r="37" spans="1:4" x14ac:dyDescent="0.2">
      <c r="A37">
        <f>IF(C37&gt;0,1,0)</f>
        <v>1</v>
      </c>
      <c r="B37" s="1" t="s">
        <v>11</v>
      </c>
      <c r="C37" s="19">
        <v>150</v>
      </c>
      <c r="D37" s="23"/>
    </row>
    <row r="38" spans="1:4" hidden="1" x14ac:dyDescent="0.2">
      <c r="A38">
        <v>0</v>
      </c>
      <c r="B38" s="1" t="s">
        <v>30</v>
      </c>
      <c r="C38" s="13">
        <v>9</v>
      </c>
      <c r="D38" s="23"/>
    </row>
    <row r="39" spans="1:4" hidden="1" x14ac:dyDescent="0.2">
      <c r="A39">
        <v>0</v>
      </c>
      <c r="B39" s="1" t="s">
        <v>64</v>
      </c>
      <c r="C39" s="13">
        <v>10</v>
      </c>
      <c r="D39" s="27"/>
    </row>
    <row r="40" spans="1:4" hidden="1" x14ac:dyDescent="0.2">
      <c r="A40">
        <v>0</v>
      </c>
      <c r="B40" s="1" t="s">
        <v>19</v>
      </c>
      <c r="C40" s="14">
        <v>0.09</v>
      </c>
      <c r="D40" s="28"/>
    </row>
    <row r="41" spans="1:4" hidden="1" x14ac:dyDescent="0.2">
      <c r="A41">
        <v>0</v>
      </c>
      <c r="B41" s="1" t="s">
        <v>20</v>
      </c>
      <c r="C41" s="14">
        <v>0.2</v>
      </c>
      <c r="D41" s="28"/>
    </row>
    <row r="42" spans="1:4" hidden="1" x14ac:dyDescent="0.2">
      <c r="A42">
        <f>IF(C42&gt;0,1,0)</f>
        <v>0</v>
      </c>
      <c r="B42" s="1" t="s">
        <v>31</v>
      </c>
      <c r="C42" s="12">
        <v>0</v>
      </c>
      <c r="D42" s="27"/>
    </row>
    <row r="43" spans="1:4" hidden="1" x14ac:dyDescent="0.2">
      <c r="A43">
        <f t="shared" ref="A43:A52" si="1">IF(C43&gt;0,1,0)</f>
        <v>0</v>
      </c>
      <c r="B43" s="1" t="s">
        <v>54</v>
      </c>
      <c r="C43" s="12">
        <v>0</v>
      </c>
      <c r="D43" s="27"/>
    </row>
    <row r="44" spans="1:4" hidden="1" x14ac:dyDescent="0.2">
      <c r="A44">
        <f t="shared" si="1"/>
        <v>0</v>
      </c>
      <c r="B44" s="1" t="s">
        <v>56</v>
      </c>
      <c r="C44" s="12">
        <v>0</v>
      </c>
      <c r="D44" s="27"/>
    </row>
    <row r="45" spans="1:4" hidden="1" x14ac:dyDescent="0.2">
      <c r="A45">
        <f t="shared" si="1"/>
        <v>0</v>
      </c>
      <c r="B45" s="1" t="s">
        <v>36</v>
      </c>
      <c r="C45" s="12">
        <v>0</v>
      </c>
      <c r="D45" s="27"/>
    </row>
    <row r="46" spans="1:4" hidden="1" x14ac:dyDescent="0.2">
      <c r="A46">
        <f t="shared" si="1"/>
        <v>0</v>
      </c>
      <c r="B46" s="1" t="s">
        <v>37</v>
      </c>
      <c r="C46" s="12">
        <v>0</v>
      </c>
      <c r="D46" s="27"/>
    </row>
    <row r="47" spans="1:4" hidden="1" x14ac:dyDescent="0.2">
      <c r="A47">
        <f t="shared" si="1"/>
        <v>0</v>
      </c>
      <c r="B47" s="1" t="s">
        <v>38</v>
      </c>
      <c r="C47" s="12">
        <v>0</v>
      </c>
      <c r="D47" s="27"/>
    </row>
    <row r="48" spans="1:4" hidden="1" x14ac:dyDescent="0.2">
      <c r="A48">
        <f t="shared" si="1"/>
        <v>0</v>
      </c>
      <c r="B48" s="1" t="s">
        <v>46</v>
      </c>
      <c r="C48" s="12">
        <v>0</v>
      </c>
      <c r="D48" s="27"/>
    </row>
    <row r="49" spans="1:8" hidden="1" x14ac:dyDescent="0.2">
      <c r="A49">
        <f t="shared" si="1"/>
        <v>0</v>
      </c>
      <c r="B49" s="1" t="s">
        <v>59</v>
      </c>
      <c r="C49" s="12">
        <v>0</v>
      </c>
      <c r="D49" s="27"/>
    </row>
    <row r="50" spans="1:8" hidden="1" x14ac:dyDescent="0.2">
      <c r="A50">
        <f t="shared" si="1"/>
        <v>0</v>
      </c>
      <c r="B50" s="1" t="s">
        <v>53</v>
      </c>
      <c r="C50" s="12">
        <v>0</v>
      </c>
      <c r="D50" s="27"/>
    </row>
    <row r="51" spans="1:8" hidden="1" x14ac:dyDescent="0.2">
      <c r="A51">
        <f t="shared" si="1"/>
        <v>0</v>
      </c>
      <c r="B51" s="1" t="s">
        <v>40</v>
      </c>
      <c r="C51" s="12">
        <v>0</v>
      </c>
      <c r="D51" s="27"/>
    </row>
    <row r="52" spans="1:8" hidden="1" x14ac:dyDescent="0.2">
      <c r="A52">
        <f t="shared" si="1"/>
        <v>0</v>
      </c>
      <c r="B52" s="1" t="s">
        <v>41</v>
      </c>
      <c r="C52" s="12">
        <v>0</v>
      </c>
      <c r="D52" s="27"/>
    </row>
    <row r="53" spans="1:8" x14ac:dyDescent="0.2">
      <c r="A53">
        <v>1</v>
      </c>
      <c r="D53" s="26"/>
    </row>
    <row r="54" spans="1:8" ht="38" x14ac:dyDescent="0.25">
      <c r="A54">
        <v>1</v>
      </c>
      <c r="B54" s="51" t="s">
        <v>8</v>
      </c>
      <c r="C54" s="51"/>
      <c r="D54" s="51"/>
      <c r="E54" s="10" t="s">
        <v>2</v>
      </c>
      <c r="F54" s="10" t="s">
        <v>3</v>
      </c>
      <c r="G54" s="10" t="s">
        <v>48</v>
      </c>
      <c r="H54" s="11" t="s">
        <v>10</v>
      </c>
    </row>
    <row r="55" spans="1:8" x14ac:dyDescent="0.2">
      <c r="A55">
        <v>1</v>
      </c>
      <c r="B55" s="50" t="s">
        <v>0</v>
      </c>
      <c r="C55" s="50"/>
      <c r="D55" s="50"/>
      <c r="E55" s="6">
        <f>C9</f>
        <v>9200</v>
      </c>
      <c r="F55" s="6">
        <f>C11</f>
        <v>12000</v>
      </c>
      <c r="G55" s="4">
        <f>F55-E55</f>
        <v>2800</v>
      </c>
      <c r="H55" s="4">
        <f>C40*G55</f>
        <v>252</v>
      </c>
    </row>
    <row r="56" spans="1:8" ht="30" x14ac:dyDescent="0.2">
      <c r="A56">
        <v>1</v>
      </c>
      <c r="B56" s="50" t="s">
        <v>5</v>
      </c>
      <c r="C56" s="50"/>
      <c r="D56" s="50"/>
      <c r="E56" s="3" t="s">
        <v>4</v>
      </c>
      <c r="F56" s="45" t="str">
        <f>CONCATENATE("Extra - ",C26,"X server &amp; storage cost")</f>
        <v>Extra - 1.5X server &amp; storage cost</v>
      </c>
      <c r="G56" s="4">
        <f>C25*C26</f>
        <v>12000</v>
      </c>
      <c r="H56" s="4">
        <f>C41*G56</f>
        <v>2400</v>
      </c>
    </row>
    <row r="57" spans="1:8" ht="30" x14ac:dyDescent="0.2">
      <c r="A57">
        <v>1</v>
      </c>
      <c r="B57" s="50" t="s">
        <v>6</v>
      </c>
      <c r="C57" s="50"/>
      <c r="D57" s="50"/>
      <c r="E57" s="3" t="s">
        <v>4</v>
      </c>
      <c r="F57" s="45" t="str">
        <f>CONCATENATE("Extra - ",C27,"X server, storage &amp; redundancy cost")</f>
        <v>Extra - 1.5X server, storage &amp; redundancy cost</v>
      </c>
      <c r="G57" s="4">
        <f>C27*(C25+G56)</f>
        <v>30000</v>
      </c>
      <c r="H57" s="4">
        <f>C41*G57</f>
        <v>6000</v>
      </c>
    </row>
    <row r="58" spans="1:8" x14ac:dyDescent="0.2">
      <c r="A58">
        <v>1</v>
      </c>
      <c r="B58" s="50" t="s">
        <v>7</v>
      </c>
      <c r="C58" s="50"/>
      <c r="D58" s="50"/>
      <c r="E58" s="3" t="s">
        <v>4</v>
      </c>
      <c r="F58" s="46" t="str">
        <f>CONCATENATE("Extra - ","$",C39,"/person/yr")</f>
        <v>Extra - $10/person/yr</v>
      </c>
      <c r="G58" s="4">
        <v>0</v>
      </c>
      <c r="H58" s="4">
        <f>C37*C39</f>
        <v>1500</v>
      </c>
    </row>
    <row r="59" spans="1:8" x14ac:dyDescent="0.2">
      <c r="A59">
        <v>1</v>
      </c>
      <c r="B59" s="50" t="s">
        <v>65</v>
      </c>
      <c r="C59" s="50"/>
      <c r="D59" s="50"/>
      <c r="E59" s="3" t="s">
        <v>4</v>
      </c>
      <c r="F59" s="47" t="str">
        <f>CONCATENATE("Extra - ","$",C29,"/server/yr")</f>
        <v>Extra - $900/server/yr</v>
      </c>
      <c r="G59" s="4">
        <v>0</v>
      </c>
      <c r="H59" s="4">
        <f>SUM(C13:C23)*4*900</f>
        <v>7200</v>
      </c>
    </row>
    <row r="60" spans="1:8" x14ac:dyDescent="0.2">
      <c r="A60">
        <v>1</v>
      </c>
      <c r="B60" s="50" t="s">
        <v>76</v>
      </c>
      <c r="C60" s="50"/>
      <c r="D60" s="50"/>
      <c r="E60" s="29" t="s">
        <v>4</v>
      </c>
      <c r="F60" s="47" t="str">
        <f>CONCATENATE("Extra - ","$",C28,"/server/yr")</f>
        <v>Extra - $800/server/yr</v>
      </c>
      <c r="G60" s="4">
        <v>0</v>
      </c>
      <c r="H60" s="4">
        <f>SUM(C13:C23)*4*C28</f>
        <v>6400</v>
      </c>
    </row>
    <row r="61" spans="1:8" x14ac:dyDescent="0.2">
      <c r="A61">
        <v>1</v>
      </c>
      <c r="B61" s="50" t="s">
        <v>9</v>
      </c>
      <c r="C61" s="50"/>
      <c r="D61" s="50"/>
      <c r="E61" s="1" t="s">
        <v>4</v>
      </c>
      <c r="F61" s="41" t="str">
        <f>CONCATENATE("Extra - ","$",C30,"/server/yr")</f>
        <v>Extra - $200/server/yr</v>
      </c>
      <c r="G61" s="4">
        <v>0</v>
      </c>
      <c r="H61" s="4">
        <f>SUM(C13:C23)*4*C30</f>
        <v>1600</v>
      </c>
    </row>
    <row r="62" spans="1:8" x14ac:dyDescent="0.2">
      <c r="A62">
        <v>1</v>
      </c>
      <c r="B62" s="50" t="s">
        <v>1</v>
      </c>
      <c r="C62" s="50"/>
      <c r="D62" s="50"/>
      <c r="E62" s="3" t="s">
        <v>4</v>
      </c>
      <c r="F62" s="45" t="s">
        <v>47</v>
      </c>
      <c r="G62" s="4">
        <v>0</v>
      </c>
      <c r="H62" s="4">
        <f>C12</f>
        <v>2500</v>
      </c>
    </row>
    <row r="63" spans="1:8" x14ac:dyDescent="0.2">
      <c r="A63">
        <v>1</v>
      </c>
      <c r="B63" s="50" t="s">
        <v>86</v>
      </c>
      <c r="C63" s="50"/>
      <c r="D63" s="50"/>
      <c r="E63" s="1" t="s">
        <v>4</v>
      </c>
      <c r="F63" s="41" t="str">
        <f>CONCATENATE("Extra - ","$",C32,"/reader")</f>
        <v>Extra - $50/reader</v>
      </c>
      <c r="G63" s="4">
        <f>C32*C31*3</f>
        <v>1950</v>
      </c>
      <c r="H63" s="4">
        <f>C41*G63</f>
        <v>390</v>
      </c>
    </row>
    <row r="64" spans="1:8" x14ac:dyDescent="0.2">
      <c r="A64">
        <v>1</v>
      </c>
      <c r="B64" s="50" t="s">
        <v>87</v>
      </c>
      <c r="C64" s="50"/>
      <c r="D64" s="50"/>
      <c r="E64" s="1" t="s">
        <v>4</v>
      </c>
      <c r="F64" s="41" t="str">
        <f>CONCATENATE("Extra - ","$",C34,"/camera")</f>
        <v>Extra - $300/camera</v>
      </c>
      <c r="G64" s="4">
        <f>C33*C34*3</f>
        <v>4500</v>
      </c>
      <c r="H64" s="4">
        <f>C41*G64</f>
        <v>900</v>
      </c>
    </row>
    <row r="65" spans="1:8" x14ac:dyDescent="0.2">
      <c r="A65">
        <v>1</v>
      </c>
      <c r="B65" s="50" t="s">
        <v>33</v>
      </c>
      <c r="C65" s="50"/>
      <c r="D65" s="50"/>
      <c r="E65" s="1" t="s">
        <v>4</v>
      </c>
      <c r="F65" s="41" t="s">
        <v>47</v>
      </c>
      <c r="G65" s="4">
        <f>C43</f>
        <v>0</v>
      </c>
      <c r="H65" s="4">
        <f>G65*C40</f>
        <v>0</v>
      </c>
    </row>
    <row r="66" spans="1:8" x14ac:dyDescent="0.2">
      <c r="A66">
        <v>1</v>
      </c>
      <c r="B66" s="50" t="s">
        <v>30</v>
      </c>
      <c r="C66" s="50"/>
      <c r="D66" s="50"/>
      <c r="E66" s="1" t="s">
        <v>4</v>
      </c>
      <c r="F66" s="41" t="str">
        <f>CONCATENATE("Extra - ","$",C38,"/person/yr")</f>
        <v>Extra - $9/person/yr</v>
      </c>
      <c r="G66" s="4">
        <v>0</v>
      </c>
      <c r="H66" s="4">
        <f>C37*C38</f>
        <v>1350</v>
      </c>
    </row>
    <row r="67" spans="1:8" x14ac:dyDescent="0.2">
      <c r="A67">
        <v>1</v>
      </c>
      <c r="B67" s="50" t="s">
        <v>29</v>
      </c>
      <c r="C67" s="50"/>
      <c r="D67" s="50"/>
      <c r="E67" s="1" t="s">
        <v>4</v>
      </c>
      <c r="F67" s="41" t="s">
        <v>47</v>
      </c>
      <c r="G67" s="4">
        <f>C42</f>
        <v>0</v>
      </c>
      <c r="H67" s="4">
        <f>C57*G67</f>
        <v>0</v>
      </c>
    </row>
    <row r="68" spans="1:8" x14ac:dyDescent="0.2">
      <c r="A68">
        <v>1</v>
      </c>
      <c r="B68" s="50" t="s">
        <v>80</v>
      </c>
      <c r="C68" s="50"/>
      <c r="D68" s="50"/>
      <c r="E68" s="16" t="s">
        <v>4</v>
      </c>
      <c r="F68" s="40" t="s">
        <v>47</v>
      </c>
      <c r="G68" s="17">
        <f t="shared" ref="G68:G74" si="2">C44</f>
        <v>0</v>
      </c>
      <c r="H68" s="4">
        <f>C41*G68</f>
        <v>0</v>
      </c>
    </row>
    <row r="69" spans="1:8" x14ac:dyDescent="0.2">
      <c r="A69">
        <v>1</v>
      </c>
      <c r="B69" s="50" t="s">
        <v>36</v>
      </c>
      <c r="C69" s="50"/>
      <c r="D69" s="50"/>
      <c r="E69" s="1" t="s">
        <v>4</v>
      </c>
      <c r="F69" s="41" t="s">
        <v>47</v>
      </c>
      <c r="G69" s="5">
        <f t="shared" si="2"/>
        <v>0</v>
      </c>
      <c r="H69" s="4">
        <f>C41*G69</f>
        <v>0</v>
      </c>
    </row>
    <row r="70" spans="1:8" x14ac:dyDescent="0.2">
      <c r="A70">
        <v>1</v>
      </c>
      <c r="B70" s="50" t="s">
        <v>37</v>
      </c>
      <c r="C70" s="50"/>
      <c r="D70" s="50"/>
      <c r="E70" s="1" t="s">
        <v>4</v>
      </c>
      <c r="F70" s="41" t="s">
        <v>47</v>
      </c>
      <c r="G70" s="5">
        <f t="shared" si="2"/>
        <v>0</v>
      </c>
      <c r="H70" s="4">
        <f>C41*G70</f>
        <v>0</v>
      </c>
    </row>
    <row r="71" spans="1:8" x14ac:dyDescent="0.2">
      <c r="A71">
        <v>1</v>
      </c>
      <c r="B71" s="50" t="s">
        <v>38</v>
      </c>
      <c r="C71" s="50"/>
      <c r="D71" s="50"/>
      <c r="E71" s="1" t="s">
        <v>4</v>
      </c>
      <c r="F71" s="41" t="s">
        <v>47</v>
      </c>
      <c r="G71" s="5">
        <f t="shared" si="2"/>
        <v>0</v>
      </c>
      <c r="H71" s="4">
        <f>C41*G71</f>
        <v>0</v>
      </c>
    </row>
    <row r="72" spans="1:8" x14ac:dyDescent="0.2">
      <c r="A72">
        <v>1</v>
      </c>
      <c r="B72" s="50" t="s">
        <v>46</v>
      </c>
      <c r="C72" s="50"/>
      <c r="D72" s="50"/>
      <c r="E72" s="1" t="s">
        <v>4</v>
      </c>
      <c r="F72" s="41" t="s">
        <v>47</v>
      </c>
      <c r="G72" s="5">
        <f t="shared" si="2"/>
        <v>0</v>
      </c>
      <c r="H72" s="4">
        <f>C41*G72</f>
        <v>0</v>
      </c>
    </row>
    <row r="73" spans="1:8" x14ac:dyDescent="0.2">
      <c r="A73">
        <v>1</v>
      </c>
      <c r="B73" s="50" t="s">
        <v>59</v>
      </c>
      <c r="C73" s="50"/>
      <c r="D73" s="50"/>
      <c r="E73" s="1" t="s">
        <v>4</v>
      </c>
      <c r="F73" s="41" t="s">
        <v>63</v>
      </c>
      <c r="G73" s="5">
        <f t="shared" si="2"/>
        <v>0</v>
      </c>
      <c r="H73" s="4">
        <f>C41*G73</f>
        <v>0</v>
      </c>
    </row>
    <row r="74" spans="1:8" x14ac:dyDescent="0.2">
      <c r="A74">
        <v>1</v>
      </c>
      <c r="B74" s="50" t="s">
        <v>53</v>
      </c>
      <c r="C74" s="50"/>
      <c r="D74" s="50"/>
      <c r="E74" s="1" t="s">
        <v>4</v>
      </c>
      <c r="F74" s="41" t="s">
        <v>63</v>
      </c>
      <c r="G74" s="5">
        <f t="shared" si="2"/>
        <v>0</v>
      </c>
      <c r="H74" s="4">
        <f>C41*G74</f>
        <v>0</v>
      </c>
    </row>
    <row r="75" spans="1:8" x14ac:dyDescent="0.2">
      <c r="A75">
        <v>1</v>
      </c>
      <c r="B75" s="50" t="s">
        <v>45</v>
      </c>
      <c r="C75" s="50"/>
      <c r="D75" s="50"/>
      <c r="E75" s="1" t="s">
        <v>4</v>
      </c>
      <c r="F75" s="49" t="s">
        <v>55</v>
      </c>
      <c r="G75" s="49"/>
      <c r="H75" s="49"/>
    </row>
    <row r="76" spans="1:8" x14ac:dyDescent="0.2">
      <c r="A76">
        <v>1</v>
      </c>
      <c r="B76" s="50" t="s">
        <v>39</v>
      </c>
      <c r="C76" s="50"/>
      <c r="D76" s="50"/>
      <c r="E76" s="1" t="s">
        <v>4</v>
      </c>
      <c r="F76" s="38" t="s">
        <v>34</v>
      </c>
      <c r="G76" s="5"/>
      <c r="H76" s="4">
        <f>C51</f>
        <v>0</v>
      </c>
    </row>
    <row r="77" spans="1:8" x14ac:dyDescent="0.2">
      <c r="A77">
        <v>1</v>
      </c>
      <c r="B77" s="50" t="s">
        <v>52</v>
      </c>
      <c r="C77" s="50"/>
      <c r="D77" s="50"/>
      <c r="E77" s="1" t="s">
        <v>4</v>
      </c>
      <c r="F77" s="38" t="s">
        <v>34</v>
      </c>
      <c r="G77" s="5"/>
      <c r="H77" s="4">
        <f>C52</f>
        <v>0</v>
      </c>
    </row>
    <row r="78" spans="1:8" x14ac:dyDescent="0.2">
      <c r="A78">
        <v>1</v>
      </c>
      <c r="B78" s="50" t="s">
        <v>32</v>
      </c>
      <c r="C78" s="50"/>
      <c r="D78" s="50"/>
      <c r="E78" s="1" t="s">
        <v>4</v>
      </c>
      <c r="F78" s="38" t="s">
        <v>34</v>
      </c>
      <c r="G78" s="5"/>
      <c r="H78" s="4"/>
    </row>
    <row r="79" spans="1:8" x14ac:dyDescent="0.2">
      <c r="A79">
        <v>1</v>
      </c>
      <c r="B79" s="50" t="s">
        <v>70</v>
      </c>
      <c r="C79" s="50"/>
      <c r="D79" s="50"/>
      <c r="E79" s="1" t="s">
        <v>4</v>
      </c>
      <c r="F79" s="38" t="s">
        <v>34</v>
      </c>
      <c r="G79" s="5"/>
      <c r="H79" s="4"/>
    </row>
    <row r="80" spans="1:8" x14ac:dyDescent="0.2">
      <c r="A80">
        <v>1</v>
      </c>
      <c r="B80" s="50" t="s">
        <v>88</v>
      </c>
      <c r="C80" s="50"/>
      <c r="D80" s="50"/>
      <c r="E80" s="1" t="s">
        <v>4</v>
      </c>
      <c r="F80" s="38" t="s">
        <v>34</v>
      </c>
      <c r="G80" s="5"/>
      <c r="H80" s="4"/>
    </row>
    <row r="81" spans="1:8" x14ac:dyDescent="0.2">
      <c r="A81">
        <v>1</v>
      </c>
      <c r="B81" s="50" t="s">
        <v>35</v>
      </c>
      <c r="C81" s="50"/>
      <c r="D81" s="50"/>
      <c r="E81" s="1" t="s">
        <v>4</v>
      </c>
      <c r="F81" s="38" t="s">
        <v>34</v>
      </c>
      <c r="G81" s="5"/>
      <c r="H81" s="4"/>
    </row>
    <row r="82" spans="1:8" x14ac:dyDescent="0.2">
      <c r="A82">
        <v>1</v>
      </c>
      <c r="B82" s="50" t="s">
        <v>42</v>
      </c>
      <c r="C82" s="50"/>
      <c r="D82" s="50"/>
      <c r="E82" s="1" t="s">
        <v>4</v>
      </c>
      <c r="F82" s="38" t="s">
        <v>34</v>
      </c>
      <c r="G82" s="5"/>
      <c r="H82" s="4"/>
    </row>
    <row r="83" spans="1:8" x14ac:dyDescent="0.2">
      <c r="A83">
        <v>1</v>
      </c>
      <c r="B83" s="50" t="s">
        <v>57</v>
      </c>
      <c r="C83" s="50"/>
      <c r="D83" s="50"/>
      <c r="E83" s="1" t="s">
        <v>4</v>
      </c>
      <c r="F83" s="38" t="s">
        <v>34</v>
      </c>
      <c r="G83" s="5"/>
      <c r="H83" s="4"/>
    </row>
    <row r="84" spans="1:8" x14ac:dyDescent="0.2">
      <c r="A84">
        <v>1</v>
      </c>
      <c r="B84" s="50" t="s">
        <v>58</v>
      </c>
      <c r="C84" s="50"/>
      <c r="D84" s="50"/>
      <c r="E84" s="1" t="s">
        <v>4</v>
      </c>
      <c r="F84" s="38" t="s">
        <v>34</v>
      </c>
      <c r="G84" s="5"/>
      <c r="H84" s="4"/>
    </row>
    <row r="85" spans="1:8" x14ac:dyDescent="0.2">
      <c r="A85">
        <v>1</v>
      </c>
      <c r="B85" s="50" t="s">
        <v>43</v>
      </c>
      <c r="C85" s="50"/>
      <c r="D85" s="50"/>
      <c r="E85" s="1" t="s">
        <v>4</v>
      </c>
      <c r="F85" s="38" t="s">
        <v>34</v>
      </c>
      <c r="G85" s="5"/>
      <c r="H85" s="5"/>
    </row>
    <row r="86" spans="1:8" ht="16" thickBot="1" x14ac:dyDescent="0.25">
      <c r="A86">
        <v>1</v>
      </c>
      <c r="B86" s="52" t="s">
        <v>44</v>
      </c>
      <c r="C86" s="52"/>
      <c r="D86" s="52"/>
      <c r="E86" s="8" t="s">
        <v>4</v>
      </c>
      <c r="F86" s="39" t="s">
        <v>62</v>
      </c>
      <c r="G86" s="18"/>
      <c r="H86" s="18"/>
    </row>
    <row r="87" spans="1:8" ht="20" thickTop="1" x14ac:dyDescent="0.25">
      <c r="A87">
        <v>1</v>
      </c>
      <c r="B87" s="7"/>
      <c r="C87" s="7"/>
      <c r="D87" s="7"/>
      <c r="E87" s="15"/>
      <c r="F87" s="7"/>
      <c r="G87" s="15">
        <f>SUM(G55:G86)</f>
        <v>51250</v>
      </c>
      <c r="H87" s="15">
        <f>SUM(H55:H86)</f>
        <v>30492</v>
      </c>
    </row>
  </sheetData>
  <autoFilter ref="A1:H87" xr:uid="{00000000-0009-0000-0000-000000000000}">
    <filterColumn colId="0">
      <filters>
        <filter val="1"/>
      </filters>
    </filterColumn>
    <filterColumn colId="1" showButton="0"/>
    <filterColumn colId="2" showButton="0"/>
    <filterColumn colId="3" showButton="0"/>
    <filterColumn colId="4" showButton="0"/>
    <filterColumn colId="5" showButton="0"/>
    <filterColumn colId="6" showButton="0"/>
  </autoFilter>
  <mergeCells count="35">
    <mergeCell ref="B85:D85"/>
    <mergeCell ref="B86:D86"/>
    <mergeCell ref="B79:D79"/>
    <mergeCell ref="B80:D80"/>
    <mergeCell ref="B81:D81"/>
    <mergeCell ref="B82:D82"/>
    <mergeCell ref="B83:D83"/>
    <mergeCell ref="B84:D84"/>
    <mergeCell ref="B78:D78"/>
    <mergeCell ref="B67:D67"/>
    <mergeCell ref="B75:D75"/>
    <mergeCell ref="B68:D68"/>
    <mergeCell ref="B69:D69"/>
    <mergeCell ref="B70:D70"/>
    <mergeCell ref="B71:D71"/>
    <mergeCell ref="B72:D72"/>
    <mergeCell ref="B73:D73"/>
    <mergeCell ref="B74:D74"/>
    <mergeCell ref="B76:D76"/>
    <mergeCell ref="B77:D77"/>
    <mergeCell ref="B1:H1"/>
    <mergeCell ref="F75:H75"/>
    <mergeCell ref="B64:D64"/>
    <mergeCell ref="B66:D66"/>
    <mergeCell ref="B54:D54"/>
    <mergeCell ref="B55:D55"/>
    <mergeCell ref="B56:D56"/>
    <mergeCell ref="B57:D57"/>
    <mergeCell ref="B58:D58"/>
    <mergeCell ref="B60:D60"/>
    <mergeCell ref="B59:D59"/>
    <mergeCell ref="B61:D61"/>
    <mergeCell ref="B62:D62"/>
    <mergeCell ref="B63:D63"/>
    <mergeCell ref="B65:D6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Patrick Barry</dc:creator>
  <cp:lastModifiedBy>Patrick Barry</cp:lastModifiedBy>
  <dcterms:created xsi:type="dcterms:W3CDTF">2017-12-29T17:34:44Z</dcterms:created>
  <dcterms:modified xsi:type="dcterms:W3CDTF">2018-07-09T18:36:26Z</dcterms:modified>
</cp:coreProperties>
</file>